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xq920992_reading_ac_uk/Documents/RES Website/"/>
    </mc:Choice>
  </mc:AlternateContent>
  <xr:revisionPtr revIDLastSave="0" documentId="8_{9E5F6A5C-462B-4E50-BF90-32AE3EE86F78}" xr6:coauthVersionLast="47" xr6:coauthVersionMax="47" xr10:uidLastSave="{00000000-0000-0000-0000-000000000000}"/>
  <bookViews>
    <workbookView xWindow="-110" yWindow="-110" windowWidth="22780" windowHeight="14660" activeTab="1" xr2:uid="{9578B754-AD3A-4F7C-8604-0B2028A6BB7B}"/>
  </bookViews>
  <sheets>
    <sheet name="Instructions" sheetId="6" r:id="rId1"/>
    <sheet name="Costing template" sheetId="1" r:id="rId2"/>
    <sheet name="Campus jobs calculator" sheetId="3" r:id="rId3"/>
    <sheet name="Sheet5" sheetId="5" state="hidden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D51" i="1"/>
  <c r="D50" i="1"/>
  <c r="D49" i="1"/>
  <c r="D48" i="1"/>
  <c r="D47" i="1"/>
  <c r="D46" i="1"/>
  <c r="D41" i="1"/>
  <c r="D40" i="1"/>
  <c r="D39" i="1"/>
  <c r="D38" i="1"/>
  <c r="D37" i="1"/>
  <c r="D36" i="1"/>
  <c r="F9" i="1"/>
  <c r="F10" i="1"/>
  <c r="F11" i="1"/>
  <c r="F12" i="1"/>
  <c r="F13" i="1"/>
  <c r="F14" i="1"/>
  <c r="D21" i="1"/>
  <c r="D20" i="1"/>
  <c r="D19" i="1"/>
  <c r="D29" i="3"/>
  <c r="D30" i="3" s="1"/>
  <c r="D31" i="3" s="1"/>
  <c r="D42" i="1" l="1"/>
  <c r="E22" i="1"/>
  <c r="D52" i="1"/>
  <c r="G13" i="1"/>
  <c r="G12" i="1"/>
  <c r="D44" i="3"/>
  <c r="D43" i="3"/>
  <c r="D40" i="3"/>
  <c r="D39" i="3"/>
  <c r="D36" i="3"/>
  <c r="H9" i="3" s="1"/>
  <c r="D34" i="3"/>
  <c r="G9" i="3" s="1"/>
  <c r="D32" i="3"/>
  <c r="D35" i="3" s="1"/>
  <c r="G9" i="1" l="1"/>
  <c r="G10" i="1"/>
  <c r="G11" i="1"/>
  <c r="G14" i="1"/>
  <c r="D27" i="1"/>
  <c r="D28" i="1"/>
  <c r="D29" i="1"/>
  <c r="D30" i="1"/>
  <c r="D31" i="1"/>
  <c r="D26" i="1"/>
  <c r="E32" i="1" l="1"/>
  <c r="G15" i="1"/>
  <c r="E54" i="1" s="1"/>
</calcChain>
</file>

<file path=xl/sharedStrings.xml><?xml version="1.0" encoding="utf-8"?>
<sst xmlns="http://schemas.openxmlformats.org/spreadsheetml/2006/main" count="142" uniqueCount="121">
  <si>
    <t>Consumables</t>
  </si>
  <si>
    <t>External organisations</t>
  </si>
  <si>
    <t>Total cost</t>
  </si>
  <si>
    <t>Duration (in months)</t>
  </si>
  <si>
    <t>Cost FY 1 (Aug 23 to July 24)</t>
  </si>
  <si>
    <t>Justification for cost</t>
  </si>
  <si>
    <t>Name of organisation</t>
  </si>
  <si>
    <t>Description</t>
  </si>
  <si>
    <t>Co-applicant</t>
  </si>
  <si>
    <t>Subcontractor</t>
  </si>
  <si>
    <t>Consultant</t>
  </si>
  <si>
    <t>Category</t>
  </si>
  <si>
    <t>Researcher</t>
  </si>
  <si>
    <t>Technician</t>
  </si>
  <si>
    <t>Academic buy out</t>
  </si>
  <si>
    <t>Please note - if requesting staff time buy out, the cost of the replacement should be costed</t>
  </si>
  <si>
    <t>Volunteer costs</t>
  </si>
  <si>
    <t>Catering costs</t>
  </si>
  <si>
    <t>Costing template</t>
  </si>
  <si>
    <t xml:space="preserve">  Campus Jobs On-Cost Calculator </t>
  </si>
  <si>
    <r>
      <t xml:space="preserve">     </t>
    </r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Select an appropriate hourly rate for your worker(s) from the Temporary Worker Framework</t>
    </r>
  </si>
  <si>
    <r>
      <t xml:space="preserve">     Step 2: </t>
    </r>
    <r>
      <rPr>
        <sz val="11"/>
        <color theme="1"/>
        <rFont val="Calibri"/>
        <family val="2"/>
        <scheme val="minor"/>
      </rPr>
      <t>Enter the total number of hours the worker(s) will be working for you</t>
    </r>
  </si>
  <si>
    <t>Insert Hourly Rate of Pay</t>
  </si>
  <si>
    <t>Insert Number of Hours</t>
  </si>
  <si>
    <t>Minimum Cost</t>
  </si>
  <si>
    <t>Maximum Cost</t>
  </si>
  <si>
    <t xml:space="preserve">       We strongly recommend using the maximum cost for budgeting purposes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</si>
  <si>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Minimum Cost: </t>
    </r>
    <r>
      <rPr>
        <sz val="11"/>
        <color theme="1"/>
        <rFont val="Calibri"/>
        <family val="2"/>
        <scheme val="minor"/>
      </rPr>
      <t>Includes hourly rate of pay, Holiday Pay, Apprenticeship Levy and Campus Jobs levy</t>
    </r>
  </si>
  <si>
    <r>
      <t xml:space="preserve">     Maximum Cost:</t>
    </r>
    <r>
      <rPr>
        <sz val="11"/>
        <color theme="1"/>
        <rFont val="Calibri"/>
        <family val="2"/>
        <scheme val="minor"/>
      </rPr>
      <t xml:space="preserve"> Includes all of the above and Employers National Insurance Contributions and Employers Pension Contributions</t>
    </r>
  </si>
  <si>
    <r>
      <t xml:space="preserve">     </t>
    </r>
    <r>
      <rPr>
        <b/>
        <sz val="11"/>
        <color theme="1"/>
        <rFont val="Calibri"/>
        <family val="2"/>
        <scheme val="minor"/>
      </rPr>
      <t>Note 1:</t>
    </r>
    <r>
      <rPr>
        <sz val="11"/>
        <color theme="1"/>
        <rFont val="Calibri"/>
        <family val="2"/>
        <scheme val="minor"/>
      </rPr>
      <t xml:space="preserve"> Employers National Insurance Contributions may be triggered by a combination of all of an individual's work both for the University and with external organisations</t>
    </r>
  </si>
  <si>
    <r>
      <t xml:space="preserve">     </t>
    </r>
    <r>
      <rPr>
        <b/>
        <sz val="11"/>
        <color theme="1"/>
        <rFont val="Calibri"/>
        <family val="2"/>
        <scheme val="minor"/>
      </rPr>
      <t>Note 2:</t>
    </r>
    <r>
      <rPr>
        <sz val="11"/>
        <color theme="1"/>
        <rFont val="Calibri"/>
        <family val="2"/>
        <scheme val="minor"/>
      </rPr>
      <t xml:space="preserve"> Individual's may be auto-enrolled into the pension scheme based on the income threshold being met in any month for any work at the University</t>
    </r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</si>
  <si>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Note 3: </t>
    </r>
    <r>
      <rPr>
        <sz val="11"/>
        <color theme="1"/>
        <rFont val="Calibri"/>
        <family val="2"/>
        <scheme val="minor"/>
      </rPr>
      <t xml:space="preserve">Individual's who meet the auto-enrollement threshold will be enrolled into the pension scheme. Once enrolled individual's can opt out, but they cannot opt-out in advance </t>
    </r>
  </si>
  <si>
    <r>
      <t xml:space="preserve">     Note 4: </t>
    </r>
    <r>
      <rPr>
        <sz val="11"/>
        <color theme="1"/>
        <rFont val="Calibri"/>
        <family val="2"/>
        <scheme val="minor"/>
      </rPr>
      <t xml:space="preserve">The Campus Jobs Recruitment Gateway will use the maximum cost figure, this is what will be displayed to the Budget Holder, HoD, HoS and/or Accountant </t>
    </r>
  </si>
  <si>
    <t xml:space="preserve">     Calculation </t>
  </si>
  <si>
    <t>Value</t>
  </si>
  <si>
    <t>Notes</t>
  </si>
  <si>
    <t>Weekly pay</t>
  </si>
  <si>
    <t xml:space="preserve"> hours x rate</t>
  </si>
  <si>
    <t>Holiday Pay</t>
  </si>
  <si>
    <t xml:space="preserve"> weekly pay x holiday %</t>
  </si>
  <si>
    <t>Gross pay inc. holiday</t>
  </si>
  <si>
    <t xml:space="preserve"> weekly pay + holiday contr.</t>
  </si>
  <si>
    <t>Earnings above primary threshold</t>
  </si>
  <si>
    <t xml:space="preserve"> gross pay less NI weekly primary threshold</t>
  </si>
  <si>
    <t>Employers NI - Minimum</t>
  </si>
  <si>
    <t xml:space="preserve"> applies monthly threshold to weekly pay</t>
  </si>
  <si>
    <t>Employers NI - Estimate</t>
  </si>
  <si>
    <t xml:space="preserve"> based on earnings above primary threshold</t>
  </si>
  <si>
    <t>Employers NI - Maximum</t>
  </si>
  <si>
    <t xml:space="preserve"> assumes other earnings during the month have diluted the primary threshold allowance</t>
  </si>
  <si>
    <t>Pension Contribution - Minimum</t>
  </si>
  <si>
    <t xml:space="preserve"> assumes not enrolled</t>
  </si>
  <si>
    <t>Pension Contribution - Estimate</t>
  </si>
  <si>
    <t xml:space="preserve"> applies 4 weeks of earnings at same level vs. monthly auto enrolment trigger (not 4 weekly), ERNI offset for employee pension contribution</t>
  </si>
  <si>
    <t>Pension Contribution - Maximum</t>
  </si>
  <si>
    <t xml:space="preserve"> assumes enrolled, ERNI offset for employee pension contribution</t>
  </si>
  <si>
    <t>Government Apprenticeship Levy</t>
  </si>
  <si>
    <t>% of gross pay inc. holiday pay</t>
  </si>
  <si>
    <t>Campus Jobs Levy</t>
  </si>
  <si>
    <t xml:space="preserve">     Variables</t>
  </si>
  <si>
    <t>Variables</t>
  </si>
  <si>
    <t>Weekly Primary Threshold</t>
  </si>
  <si>
    <t>2020/21 threshold</t>
  </si>
  <si>
    <t>Employer NI (ERNI) %</t>
  </si>
  <si>
    <t>Employer Pension Contribution</t>
  </si>
  <si>
    <t>Employee Pension Contribution</t>
  </si>
  <si>
    <t>Payable by the Campus Jobs worker</t>
  </si>
  <si>
    <t>Monthly auto enrolment trigger</t>
  </si>
  <si>
    <t>Holiday %</t>
  </si>
  <si>
    <t>Year 1</t>
  </si>
  <si>
    <t>Secondment</t>
  </si>
  <si>
    <r>
      <t>Campus jobs</t>
    </r>
    <r>
      <rPr>
        <sz val="11"/>
        <color theme="1"/>
        <rFont val="Calibri"/>
        <family val="2"/>
        <scheme val="minor"/>
      </rPr>
      <t xml:space="preserve"> (see calculator on next tab)</t>
    </r>
  </si>
  <si>
    <t>Type of role</t>
  </si>
  <si>
    <t>FTE FY1</t>
  </si>
  <si>
    <t>Staff employment costs</t>
  </si>
  <si>
    <t>Other staff roles</t>
  </si>
  <si>
    <t>Grade 5 (sp23)</t>
  </si>
  <si>
    <t>Grade 6  (sp30)</t>
  </si>
  <si>
    <t>Grade 6  (sp36)</t>
  </si>
  <si>
    <t>Grade 7  (sp39)</t>
  </si>
  <si>
    <t>Grade of staff (select from drop down)</t>
  </si>
  <si>
    <t>Total cost of project</t>
  </si>
  <si>
    <t>Role (select from drop down)</t>
  </si>
  <si>
    <t>Name (if known)</t>
  </si>
  <si>
    <t>Consumables/other non-staff costs (including secondments if not employed at UoR)</t>
  </si>
  <si>
    <t>Add the name of the person to work on the project (if known)</t>
  </si>
  <si>
    <t>Secondments (not employed)</t>
  </si>
  <si>
    <t>UK travel</t>
  </si>
  <si>
    <t>Overseas travel</t>
  </si>
  <si>
    <t>UK subsistence</t>
  </si>
  <si>
    <t>Overseas subsistence</t>
  </si>
  <si>
    <t>Travel and subsistence</t>
  </si>
  <si>
    <t>The cost for each FY will be worked out automatically</t>
  </si>
  <si>
    <t>If you need costings for a different grade or a spinal point that is quite different from those shown on the form, then please contact res@reading.ac.uk</t>
  </si>
  <si>
    <t>Campus jobs</t>
  </si>
  <si>
    <t>Please use the Campus jobs calculator (on separate tab) to work out the costs</t>
  </si>
  <si>
    <t>Please enter the justification for each of the post e.g. what they will be doing on the project</t>
  </si>
  <si>
    <t>Instructions</t>
  </si>
  <si>
    <t>Eligible costs</t>
  </si>
  <si>
    <t>salaries (and on-costs) for research, technical and professional staff</t>
  </si>
  <si>
    <t>campus jobs costs</t>
  </si>
  <si>
    <t>secondments to and from partner organisations</t>
  </si>
  <si>
    <t>consumables</t>
  </si>
  <si>
    <t>facilities use</t>
  </si>
  <si>
    <t>small items of equipment (under £10K)</t>
  </si>
  <si>
    <t>expert consultancy e.g. for market assessment.</t>
  </si>
  <si>
    <t>Overheads are not eligible costs</t>
  </si>
  <si>
    <t>Add the details of the type of posts  required</t>
  </si>
  <si>
    <t>All other cost categories</t>
  </si>
  <si>
    <t>Add the a description of the cost and select the relevant category from the drop down</t>
  </si>
  <si>
    <t>Add in justification for the cost</t>
  </si>
  <si>
    <t>Grade 4 (sp14)</t>
  </si>
  <si>
    <t>Grade 8 (sp47)</t>
  </si>
  <si>
    <t>Estimated staff employment costs (including secondments if staff will be employed and paid through UoR)</t>
  </si>
  <si>
    <t>Select the role and closest grade and spine point from the drop down (note these are mid range and only estimated costs)</t>
  </si>
  <si>
    <t>Other costs</t>
  </si>
  <si>
    <t>Please note all projects must finish by end of July 2024</t>
  </si>
  <si>
    <t>Duration (months) FY1 (April to July 24)</t>
  </si>
  <si>
    <t>Cost FY 1 (April to July 24)</t>
  </si>
  <si>
    <r>
      <rPr>
        <b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 xml:space="preserve"> - all projects should end by July 2024 </t>
    </r>
  </si>
  <si>
    <t xml:space="preserve">Enter the duration in months and FTE (% time worked)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</si>
</sst>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5" fillId="4" borderId="2" xfId="0" applyFont="1" applyFill="1" applyBorder="1"/>
    <xf numFmtId="0" fontId="5" fillId="4" borderId="3" xfId="0" applyFont="1" applyFill="1" applyBorder="1"/>
    <xf numFmtId="6" fontId="5" fillId="4" borderId="3" xfId="0" applyNumberFormat="1" applyFont="1" applyFill="1" applyBorder="1"/>
    <xf numFmtId="8" fontId="0" fillId="4" borderId="3" xfId="0" applyNumberForma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1" fillId="4" borderId="8" xfId="0" applyFont="1" applyFill="1" applyBorder="1"/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vertical="center"/>
    </xf>
    <xf numFmtId="164" fontId="0" fillId="5" borderId="11" xfId="0" applyNumberForma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0" fillId="4" borderId="12" xfId="0" applyFill="1" applyBorder="1"/>
    <xf numFmtId="0" fontId="0" fillId="4" borderId="10" xfId="0" applyFill="1" applyBorder="1"/>
    <xf numFmtId="0" fontId="0" fillId="4" borderId="13" xfId="0" applyFill="1" applyBorder="1"/>
    <xf numFmtId="0" fontId="6" fillId="4" borderId="8" xfId="0" applyFont="1" applyFill="1" applyBorder="1"/>
    <xf numFmtId="0" fontId="1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4" fontId="0" fillId="4" borderId="0" xfId="0" applyNumberFormat="1" applyFill="1"/>
    <xf numFmtId="0" fontId="3" fillId="4" borderId="0" xfId="0" applyFont="1" applyFill="1"/>
    <xf numFmtId="0" fontId="0" fillId="4" borderId="8" xfId="0" applyFill="1" applyBorder="1" applyAlignment="1">
      <alignment horizontal="right"/>
    </xf>
    <xf numFmtId="164" fontId="0" fillId="4" borderId="10" xfId="0" applyNumberFormat="1" applyFill="1" applyBorder="1"/>
    <xf numFmtId="0" fontId="3" fillId="4" borderId="10" xfId="0" applyFont="1" applyFill="1" applyBorder="1"/>
    <xf numFmtId="0" fontId="1" fillId="4" borderId="12" xfId="0" applyFont="1" applyFill="1" applyBorder="1"/>
    <xf numFmtId="0" fontId="0" fillId="4" borderId="8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right" vertical="center" wrapText="1"/>
    </xf>
    <xf numFmtId="6" fontId="0" fillId="4" borderId="0" xfId="0" applyNumberFormat="1" applyFill="1" applyProtection="1">
      <protection locked="0"/>
    </xf>
    <xf numFmtId="165" fontId="0" fillId="4" borderId="0" xfId="0" applyNumberFormat="1" applyFill="1" applyProtection="1">
      <protection locked="0"/>
    </xf>
    <xf numFmtId="9" fontId="0" fillId="4" borderId="0" xfId="0" applyNumberFormat="1" applyFill="1" applyProtection="1">
      <protection locked="0"/>
    </xf>
    <xf numFmtId="10" fontId="0" fillId="4" borderId="0" xfId="0" applyNumberFormat="1" applyFill="1" applyProtection="1">
      <protection locked="0"/>
    </xf>
    <xf numFmtId="165" fontId="0" fillId="4" borderId="0" xfId="0" applyNumberFormat="1" applyFill="1"/>
    <xf numFmtId="10" fontId="0" fillId="4" borderId="0" xfId="0" applyNumberFormat="1" applyFill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4" xfId="0" applyBorder="1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164" fontId="0" fillId="0" borderId="1" xfId="0" applyNumberFormat="1" applyBorder="1"/>
    <xf numFmtId="164" fontId="0" fillId="5" borderId="1" xfId="0" applyNumberFormat="1" applyFill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64" fontId="8" fillId="0" borderId="4" xfId="0" applyNumberFormat="1" applyFont="1" applyBorder="1"/>
    <xf numFmtId="0" fontId="8" fillId="0" borderId="1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9" fillId="0" borderId="0" xfId="0" applyFont="1" applyAlignment="1">
      <alignment horizontal="left" vertical="center" indent="4"/>
    </xf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4" fontId="12" fillId="0" borderId="13" xfId="0" applyNumberFormat="1" applyFont="1" applyBorder="1" applyAlignment="1">
      <alignment horizontal="right" vertical="center"/>
    </xf>
    <xf numFmtId="4" fontId="12" fillId="7" borderId="13" xfId="0" applyNumberFormat="1" applyFont="1" applyFill="1" applyBorder="1" applyAlignment="1">
      <alignment horizontal="right"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BF4D-C2E0-464F-BD7E-D48431C0B76F}">
  <dimension ref="A1:O33"/>
  <sheetViews>
    <sheetView workbookViewId="0">
      <selection activeCell="C16" sqref="C16"/>
    </sheetView>
  </sheetViews>
  <sheetFormatPr defaultRowHeight="14.5" x14ac:dyDescent="0.35"/>
  <sheetData>
    <row r="1" spans="1:15" x14ac:dyDescent="0.35">
      <c r="A1" s="2" t="s">
        <v>97</v>
      </c>
    </row>
    <row r="2" spans="1:15" x14ac:dyDescent="0.35">
      <c r="A2" s="2"/>
    </row>
    <row r="3" spans="1:15" x14ac:dyDescent="0.35">
      <c r="A3" s="2" t="s">
        <v>98</v>
      </c>
    </row>
    <row r="4" spans="1:15" x14ac:dyDescent="0.35">
      <c r="A4" s="66" t="s">
        <v>99</v>
      </c>
      <c r="O4" s="65"/>
    </row>
    <row r="5" spans="1:15" x14ac:dyDescent="0.35">
      <c r="A5" s="66" t="s">
        <v>100</v>
      </c>
      <c r="O5" s="65"/>
    </row>
    <row r="6" spans="1:15" x14ac:dyDescent="0.35">
      <c r="A6" s="66" t="s">
        <v>101</v>
      </c>
      <c r="O6" s="65"/>
    </row>
    <row r="7" spans="1:15" x14ac:dyDescent="0.35">
      <c r="A7" s="66" t="s">
        <v>102</v>
      </c>
      <c r="O7" s="65"/>
    </row>
    <row r="8" spans="1:15" x14ac:dyDescent="0.35">
      <c r="A8" s="66" t="s">
        <v>103</v>
      </c>
      <c r="O8" s="65"/>
    </row>
    <row r="9" spans="1:15" x14ac:dyDescent="0.35">
      <c r="A9" s="66" t="s">
        <v>104</v>
      </c>
      <c r="O9" s="65"/>
    </row>
    <row r="10" spans="1:15" x14ac:dyDescent="0.35">
      <c r="A10" s="66" t="s">
        <v>105</v>
      </c>
      <c r="O10" s="65"/>
    </row>
    <row r="11" spans="1:15" x14ac:dyDescent="0.35">
      <c r="A11" s="2"/>
      <c r="O11" s="65"/>
    </row>
    <row r="12" spans="1:15" x14ac:dyDescent="0.35">
      <c r="A12" s="67" t="s">
        <v>106</v>
      </c>
      <c r="O12" s="65"/>
    </row>
    <row r="13" spans="1:15" x14ac:dyDescent="0.35">
      <c r="A13" s="2"/>
      <c r="O13" s="65"/>
    </row>
    <row r="14" spans="1:15" x14ac:dyDescent="0.35">
      <c r="O14" s="65"/>
    </row>
    <row r="15" spans="1:15" x14ac:dyDescent="0.35">
      <c r="A15" s="2" t="s">
        <v>74</v>
      </c>
      <c r="O15" s="65"/>
    </row>
    <row r="16" spans="1:15" x14ac:dyDescent="0.35">
      <c r="A16" t="s">
        <v>85</v>
      </c>
      <c r="O16" s="65"/>
    </row>
    <row r="17" spans="1:15" x14ac:dyDescent="0.35">
      <c r="A17" t="s">
        <v>114</v>
      </c>
      <c r="O17" s="65"/>
    </row>
    <row r="18" spans="1:15" x14ac:dyDescent="0.35">
      <c r="A18" t="s">
        <v>120</v>
      </c>
    </row>
    <row r="19" spans="1:15" x14ac:dyDescent="0.35">
      <c r="A19" t="s">
        <v>92</v>
      </c>
    </row>
    <row r="20" spans="1:15" x14ac:dyDescent="0.35">
      <c r="A20" t="s">
        <v>96</v>
      </c>
    </row>
    <row r="21" spans="1:15" x14ac:dyDescent="0.35">
      <c r="A21" t="s">
        <v>119</v>
      </c>
    </row>
    <row r="23" spans="1:15" x14ac:dyDescent="0.35">
      <c r="A23" s="6" t="s">
        <v>93</v>
      </c>
    </row>
    <row r="25" spans="1:15" x14ac:dyDescent="0.35">
      <c r="A25" s="2" t="s">
        <v>94</v>
      </c>
    </row>
    <row r="26" spans="1:15" x14ac:dyDescent="0.35">
      <c r="A26" t="s">
        <v>95</v>
      </c>
    </row>
    <row r="27" spans="1:15" x14ac:dyDescent="0.35">
      <c r="A27" t="s">
        <v>107</v>
      </c>
    </row>
    <row r="28" spans="1:15" x14ac:dyDescent="0.35">
      <c r="A28" t="s">
        <v>110</v>
      </c>
    </row>
    <row r="29" spans="1:15" x14ac:dyDescent="0.35">
      <c r="A29" t="s">
        <v>119</v>
      </c>
    </row>
    <row r="31" spans="1:15" x14ac:dyDescent="0.35">
      <c r="A31" s="2" t="s">
        <v>108</v>
      </c>
    </row>
    <row r="32" spans="1:15" x14ac:dyDescent="0.35">
      <c r="A32" t="s">
        <v>109</v>
      </c>
    </row>
    <row r="33" spans="1:1" x14ac:dyDescent="0.35">
      <c r="A33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7CB8-6580-4204-A178-95B4F19F9AC6}">
  <sheetPr>
    <tabColor rgb="FFFFFF00"/>
  </sheetPr>
  <dimension ref="A1:H54"/>
  <sheetViews>
    <sheetView tabSelected="1" workbookViewId="0">
      <selection activeCell="E10" sqref="E10"/>
    </sheetView>
  </sheetViews>
  <sheetFormatPr defaultRowHeight="14.5" x14ac:dyDescent="0.35"/>
  <cols>
    <col min="1" max="1" width="20" customWidth="1"/>
    <col min="2" max="2" width="17.81640625" customWidth="1"/>
    <col min="3" max="3" width="21.08984375" customWidth="1"/>
    <col min="4" max="4" width="22.54296875" customWidth="1"/>
    <col min="5" max="5" width="18.1796875" customWidth="1"/>
    <col min="6" max="6" width="20.26953125" customWidth="1"/>
    <col min="7" max="7" width="19.26953125" customWidth="1"/>
    <col min="8" max="8" width="24.08984375" customWidth="1"/>
  </cols>
  <sheetData>
    <row r="1" spans="1:8" ht="18.5" x14ac:dyDescent="0.45">
      <c r="A1" s="68" t="s">
        <v>18</v>
      </c>
    </row>
    <row r="2" spans="1:8" ht="18.5" x14ac:dyDescent="0.45">
      <c r="A2" s="68"/>
    </row>
    <row r="3" spans="1:8" x14ac:dyDescent="0.35">
      <c r="A3" s="71" t="s">
        <v>116</v>
      </c>
    </row>
    <row r="5" spans="1:8" x14ac:dyDescent="0.35">
      <c r="A5" s="1" t="s">
        <v>113</v>
      </c>
    </row>
    <row r="6" spans="1:8" x14ac:dyDescent="0.35">
      <c r="A6" s="6" t="s">
        <v>15</v>
      </c>
      <c r="B6" s="6"/>
      <c r="C6" s="6"/>
      <c r="D6" s="6"/>
      <c r="E6" s="6"/>
    </row>
    <row r="7" spans="1:8" ht="29" x14ac:dyDescent="0.35">
      <c r="A7" s="4" t="s">
        <v>83</v>
      </c>
      <c r="B7" s="5" t="s">
        <v>82</v>
      </c>
      <c r="C7" s="5" t="s">
        <v>80</v>
      </c>
      <c r="D7" s="5" t="s">
        <v>117</v>
      </c>
      <c r="E7" s="4" t="s">
        <v>73</v>
      </c>
      <c r="F7" s="5" t="s">
        <v>4</v>
      </c>
      <c r="G7" s="4" t="s">
        <v>2</v>
      </c>
      <c r="H7" s="4" t="s">
        <v>5</v>
      </c>
    </row>
    <row r="8" spans="1:8" x14ac:dyDescent="0.35">
      <c r="A8" s="52"/>
      <c r="B8" s="52"/>
      <c r="C8" s="52"/>
      <c r="D8" s="52"/>
      <c r="E8" s="52"/>
      <c r="F8" s="58">
        <f>(IFERROR(VLOOKUP($C8,Sheet5!$A$4:$B$10,2,FALSE),0)/12)*($E8*$D8)</f>
        <v>0</v>
      </c>
      <c r="G8" s="59">
        <f t="shared" ref="G8:G14" si="0">SUM(F8:F8)</f>
        <v>0</v>
      </c>
      <c r="H8" s="64"/>
    </row>
    <row r="9" spans="1:8" x14ac:dyDescent="0.35">
      <c r="A9" s="52"/>
      <c r="B9" s="52"/>
      <c r="C9" s="52"/>
      <c r="D9" s="52"/>
      <c r="E9" s="52"/>
      <c r="F9" s="58">
        <f>(IFERROR(VLOOKUP($C9,Sheet5!$A$4:$B$10,2,FALSE),0)/12)*($E9*$D9)</f>
        <v>0</v>
      </c>
      <c r="G9" s="59">
        <f t="shared" si="0"/>
        <v>0</v>
      </c>
      <c r="H9" s="64"/>
    </row>
    <row r="10" spans="1:8" x14ac:dyDescent="0.35">
      <c r="A10" s="52"/>
      <c r="B10" s="52"/>
      <c r="C10" s="52"/>
      <c r="D10" s="52"/>
      <c r="E10" s="52"/>
      <c r="F10" s="58">
        <f>(IFERROR(VLOOKUP($C10,Sheet5!$A$4:$B$10,2,FALSE),0)/12)*($E10*$D10)</f>
        <v>0</v>
      </c>
      <c r="G10" s="59">
        <f t="shared" si="0"/>
        <v>0</v>
      </c>
      <c r="H10" s="64"/>
    </row>
    <row r="11" spans="1:8" x14ac:dyDescent="0.35">
      <c r="A11" s="52"/>
      <c r="B11" s="52"/>
      <c r="C11" s="52"/>
      <c r="D11" s="52"/>
      <c r="E11" s="52"/>
      <c r="F11" s="58">
        <f>(IFERROR(VLOOKUP($C11,Sheet5!$A$4:$B$10,2,FALSE),0)/12)*($E11*$D11)</f>
        <v>0</v>
      </c>
      <c r="G11" s="59">
        <f t="shared" si="0"/>
        <v>0</v>
      </c>
      <c r="H11" s="64"/>
    </row>
    <row r="12" spans="1:8" x14ac:dyDescent="0.35">
      <c r="A12" s="52"/>
      <c r="B12" s="52"/>
      <c r="C12" s="52"/>
      <c r="D12" s="52"/>
      <c r="E12" s="52"/>
      <c r="F12" s="58">
        <f>(IFERROR(VLOOKUP($C12,Sheet5!$A$4:$B$10,2,FALSE),0)/12)*($E12*$D12)</f>
        <v>0</v>
      </c>
      <c r="G12" s="59">
        <f t="shared" si="0"/>
        <v>0</v>
      </c>
      <c r="H12" s="64"/>
    </row>
    <row r="13" spans="1:8" x14ac:dyDescent="0.35">
      <c r="A13" s="52"/>
      <c r="B13" s="52"/>
      <c r="C13" s="52"/>
      <c r="D13" s="52"/>
      <c r="E13" s="52"/>
      <c r="F13" s="58">
        <f>(IFERROR(VLOOKUP($C13,Sheet5!$A$4:$B$10,2,FALSE),0)/12)*($E13*$D13)</f>
        <v>0</v>
      </c>
      <c r="G13" s="59">
        <f t="shared" si="0"/>
        <v>0</v>
      </c>
      <c r="H13" s="64"/>
    </row>
    <row r="14" spans="1:8" x14ac:dyDescent="0.35">
      <c r="A14" s="52"/>
      <c r="B14" s="52"/>
      <c r="C14" s="52"/>
      <c r="D14" s="52"/>
      <c r="E14" s="52"/>
      <c r="F14" s="58">
        <f>(IFERROR(VLOOKUP($C14,Sheet5!$A$4:$B$10,2,FALSE),0)/12)*($E14*$D14)</f>
        <v>0</v>
      </c>
      <c r="G14" s="59">
        <f t="shared" si="0"/>
        <v>0</v>
      </c>
      <c r="H14" s="64"/>
    </row>
    <row r="15" spans="1:8" s="57" customFormat="1" x14ac:dyDescent="0.35">
      <c r="A15" s="54"/>
      <c r="B15" s="54"/>
      <c r="C15" s="54"/>
      <c r="D15" s="54"/>
      <c r="E15" s="54"/>
      <c r="F15" s="55"/>
      <c r="G15" s="61">
        <f>SUM(G8:G14)</f>
        <v>0</v>
      </c>
      <c r="H15" s="56"/>
    </row>
    <row r="16" spans="1:8" x14ac:dyDescent="0.35">
      <c r="A16" s="49"/>
      <c r="B16" s="49"/>
      <c r="C16" s="49"/>
      <c r="D16" s="49"/>
      <c r="E16" s="49"/>
      <c r="F16" s="49"/>
    </row>
    <row r="17" spans="1:6" x14ac:dyDescent="0.35">
      <c r="A17" s="51" t="s">
        <v>71</v>
      </c>
      <c r="B17" s="49"/>
      <c r="C17" s="49"/>
      <c r="D17" s="49"/>
      <c r="E17" s="49"/>
      <c r="F17" s="49"/>
    </row>
    <row r="18" spans="1:6" ht="29" x14ac:dyDescent="0.35">
      <c r="A18" s="4" t="s">
        <v>72</v>
      </c>
      <c r="B18" s="4" t="s">
        <v>3</v>
      </c>
      <c r="C18" s="5" t="s">
        <v>118</v>
      </c>
      <c r="D18" s="4" t="s">
        <v>2</v>
      </c>
      <c r="E18" s="4" t="s">
        <v>5</v>
      </c>
    </row>
    <row r="19" spans="1:6" x14ac:dyDescent="0.35">
      <c r="A19" s="52"/>
      <c r="B19" s="52"/>
      <c r="C19" s="52"/>
      <c r="D19" s="59">
        <f>SUM(C19:C19)</f>
        <v>0</v>
      </c>
      <c r="E19" s="64"/>
    </row>
    <row r="20" spans="1:6" x14ac:dyDescent="0.35">
      <c r="A20" s="52"/>
      <c r="B20" s="52"/>
      <c r="C20" s="52"/>
      <c r="D20" s="59">
        <f>SUM(C20:C20)</f>
        <v>0</v>
      </c>
      <c r="E20" s="64"/>
    </row>
    <row r="21" spans="1:6" x14ac:dyDescent="0.35">
      <c r="A21" s="52"/>
      <c r="B21" s="52"/>
      <c r="C21" s="52"/>
      <c r="D21" s="59">
        <f>SUM(C21:C21)</f>
        <v>0</v>
      </c>
      <c r="E21" s="64"/>
    </row>
    <row r="22" spans="1:6" x14ac:dyDescent="0.35">
      <c r="A22" s="49"/>
      <c r="B22" s="49"/>
      <c r="C22" s="49"/>
      <c r="D22" s="49"/>
      <c r="E22" s="60">
        <f>SUM(D19:D21)</f>
        <v>0</v>
      </c>
      <c r="F22" s="50"/>
    </row>
    <row r="24" spans="1:6" x14ac:dyDescent="0.35">
      <c r="A24" s="1" t="s">
        <v>84</v>
      </c>
    </row>
    <row r="25" spans="1:6" ht="29" x14ac:dyDescent="0.35">
      <c r="A25" s="4" t="s">
        <v>7</v>
      </c>
      <c r="B25" s="4" t="s">
        <v>11</v>
      </c>
      <c r="C25" s="5" t="s">
        <v>118</v>
      </c>
      <c r="D25" s="4" t="s">
        <v>2</v>
      </c>
      <c r="E25" s="4" t="s">
        <v>5</v>
      </c>
    </row>
    <row r="26" spans="1:6" x14ac:dyDescent="0.35">
      <c r="A26" s="52"/>
      <c r="B26" s="52"/>
      <c r="C26" s="52"/>
      <c r="D26" s="59">
        <f t="shared" ref="D26:D31" si="1">SUM(C26:C26)</f>
        <v>0</v>
      </c>
      <c r="E26" s="64"/>
    </row>
    <row r="27" spans="1:6" x14ac:dyDescent="0.35">
      <c r="A27" s="52"/>
      <c r="B27" s="52"/>
      <c r="C27" s="52"/>
      <c r="D27" s="59">
        <f t="shared" si="1"/>
        <v>0</v>
      </c>
      <c r="E27" s="64"/>
    </row>
    <row r="28" spans="1:6" x14ac:dyDescent="0.35">
      <c r="A28" s="52"/>
      <c r="B28" s="52"/>
      <c r="C28" s="52"/>
      <c r="D28" s="59">
        <f t="shared" si="1"/>
        <v>0</v>
      </c>
      <c r="E28" s="64"/>
    </row>
    <row r="29" spans="1:6" x14ac:dyDescent="0.35">
      <c r="A29" s="52"/>
      <c r="B29" s="52"/>
      <c r="C29" s="52"/>
      <c r="D29" s="59">
        <f t="shared" si="1"/>
        <v>0</v>
      </c>
      <c r="E29" s="64"/>
    </row>
    <row r="30" spans="1:6" x14ac:dyDescent="0.35">
      <c r="A30" s="52"/>
      <c r="B30" s="52"/>
      <c r="C30" s="52"/>
      <c r="D30" s="59">
        <f t="shared" si="1"/>
        <v>0</v>
      </c>
      <c r="E30" s="64"/>
    </row>
    <row r="31" spans="1:6" x14ac:dyDescent="0.35">
      <c r="A31" s="52"/>
      <c r="B31" s="52"/>
      <c r="C31" s="52"/>
      <c r="D31" s="59">
        <f t="shared" si="1"/>
        <v>0</v>
      </c>
      <c r="E31" s="64"/>
    </row>
    <row r="32" spans="1:6" x14ac:dyDescent="0.35">
      <c r="A32" s="49"/>
      <c r="B32" s="49"/>
      <c r="C32" s="49"/>
      <c r="D32" s="49"/>
      <c r="E32" s="60">
        <f>SUM(D26:D31)</f>
        <v>0</v>
      </c>
      <c r="F32" s="50"/>
    </row>
    <row r="34" spans="1:5" x14ac:dyDescent="0.35">
      <c r="A34" s="1" t="s">
        <v>91</v>
      </c>
    </row>
    <row r="35" spans="1:5" ht="29" x14ac:dyDescent="0.35">
      <c r="A35" s="4" t="s">
        <v>7</v>
      </c>
      <c r="B35" s="4" t="s">
        <v>11</v>
      </c>
      <c r="C35" s="5" t="s">
        <v>118</v>
      </c>
      <c r="D35" s="4" t="s">
        <v>2</v>
      </c>
      <c r="E35" s="4" t="s">
        <v>5</v>
      </c>
    </row>
    <row r="36" spans="1:5" x14ac:dyDescent="0.35">
      <c r="A36" s="52"/>
      <c r="B36" s="52"/>
      <c r="C36" s="52"/>
      <c r="D36" s="59">
        <f t="shared" ref="D36:D41" si="2">SUM(C36:C36)</f>
        <v>0</v>
      </c>
      <c r="E36" s="64"/>
    </row>
    <row r="37" spans="1:5" x14ac:dyDescent="0.35">
      <c r="A37" s="52"/>
      <c r="B37" s="52"/>
      <c r="C37" s="52"/>
      <c r="D37" s="59">
        <f t="shared" si="2"/>
        <v>0</v>
      </c>
      <c r="E37" s="64"/>
    </row>
    <row r="38" spans="1:5" x14ac:dyDescent="0.35">
      <c r="A38" s="52"/>
      <c r="B38" s="52"/>
      <c r="C38" s="52"/>
      <c r="D38" s="59">
        <f t="shared" si="2"/>
        <v>0</v>
      </c>
      <c r="E38" s="64"/>
    </row>
    <row r="39" spans="1:5" x14ac:dyDescent="0.35">
      <c r="A39" s="52"/>
      <c r="B39" s="52"/>
      <c r="C39" s="52"/>
      <c r="D39" s="59">
        <f t="shared" si="2"/>
        <v>0</v>
      </c>
      <c r="E39" s="64"/>
    </row>
    <row r="40" spans="1:5" x14ac:dyDescent="0.35">
      <c r="A40" s="52"/>
      <c r="B40" s="52"/>
      <c r="C40" s="52"/>
      <c r="D40" s="59">
        <f t="shared" si="2"/>
        <v>0</v>
      </c>
      <c r="E40" s="64"/>
    </row>
    <row r="41" spans="1:5" x14ac:dyDescent="0.35">
      <c r="A41" s="52"/>
      <c r="B41" s="52"/>
      <c r="C41" s="52"/>
      <c r="D41" s="59">
        <f t="shared" si="2"/>
        <v>0</v>
      </c>
      <c r="E41" s="64"/>
    </row>
    <row r="42" spans="1:5" x14ac:dyDescent="0.35">
      <c r="A42" s="49"/>
      <c r="B42" s="49"/>
      <c r="C42" s="49"/>
      <c r="D42" s="60">
        <f>SUM(D36:D41)</f>
        <v>0</v>
      </c>
      <c r="E42" s="50"/>
    </row>
    <row r="44" spans="1:5" x14ac:dyDescent="0.35">
      <c r="A44" s="1" t="s">
        <v>1</v>
      </c>
    </row>
    <row r="45" spans="1:5" ht="29" x14ac:dyDescent="0.35">
      <c r="A45" s="4" t="s">
        <v>6</v>
      </c>
      <c r="B45" s="4" t="s">
        <v>11</v>
      </c>
      <c r="C45" s="5" t="s">
        <v>118</v>
      </c>
      <c r="D45" s="4" t="s">
        <v>2</v>
      </c>
      <c r="E45" s="4" t="s">
        <v>5</v>
      </c>
    </row>
    <row r="46" spans="1:5" x14ac:dyDescent="0.35">
      <c r="A46" s="52"/>
      <c r="B46" s="52"/>
      <c r="C46" s="52"/>
      <c r="D46" s="59">
        <f t="shared" ref="D46:D51" si="3">SUM(C46:C46)</f>
        <v>0</v>
      </c>
      <c r="E46" s="64"/>
    </row>
    <row r="47" spans="1:5" x14ac:dyDescent="0.35">
      <c r="A47" s="52"/>
      <c r="B47" s="52"/>
      <c r="C47" s="52"/>
      <c r="D47" s="59">
        <f t="shared" si="3"/>
        <v>0</v>
      </c>
      <c r="E47" s="64"/>
    </row>
    <row r="48" spans="1:5" x14ac:dyDescent="0.35">
      <c r="A48" s="52"/>
      <c r="B48" s="52"/>
      <c r="C48" s="52"/>
      <c r="D48" s="59">
        <f t="shared" si="3"/>
        <v>0</v>
      </c>
      <c r="E48" s="64"/>
    </row>
    <row r="49" spans="1:5" x14ac:dyDescent="0.35">
      <c r="A49" s="52"/>
      <c r="B49" s="52"/>
      <c r="C49" s="52"/>
      <c r="D49" s="59">
        <f t="shared" si="3"/>
        <v>0</v>
      </c>
      <c r="E49" s="64"/>
    </row>
    <row r="50" spans="1:5" x14ac:dyDescent="0.35">
      <c r="A50" s="52"/>
      <c r="B50" s="52"/>
      <c r="C50" s="52"/>
      <c r="D50" s="59">
        <f t="shared" si="3"/>
        <v>0</v>
      </c>
      <c r="E50" s="64"/>
    </row>
    <row r="51" spans="1:5" x14ac:dyDescent="0.35">
      <c r="A51" s="52"/>
      <c r="B51" s="52"/>
      <c r="C51" s="52"/>
      <c r="D51" s="59">
        <f t="shared" si="3"/>
        <v>0</v>
      </c>
      <c r="E51" s="64"/>
    </row>
    <row r="52" spans="1:5" x14ac:dyDescent="0.35">
      <c r="A52" s="49"/>
      <c r="B52" s="49"/>
      <c r="C52" s="49"/>
      <c r="D52" s="60">
        <f>SUM(D46:D51)</f>
        <v>0</v>
      </c>
      <c r="E52" s="50"/>
    </row>
    <row r="53" spans="1:5" ht="15" thickBot="1" x14ac:dyDescent="0.4"/>
    <row r="54" spans="1:5" ht="19" thickBot="1" x14ac:dyDescent="0.5">
      <c r="D54" s="63" t="s">
        <v>81</v>
      </c>
      <c r="E54" s="62">
        <f>G15+E22+E32+D42+D52</f>
        <v>0</v>
      </c>
    </row>
  </sheetData>
  <sheetProtection algorithmName="SHA-512" hashValue="A4dw9C+8FYXF0XUjiynEZAO5kbihBrJE4gFMSVKL/URH9TK573tTnChF9Sow7Klbv7hHNZ4jsUf7CAkeSNxZgg==" saltValue="/H9fxnsraLY7B2Zvx3JBSw==" spinCount="100000" sheet="1" selectLockedCells="1"/>
  <dataConsolidate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A423921-535B-41B6-B9EC-79E570A5F247}">
          <x14:formula1>
            <xm:f>Sheet2!$C$1:$C$3</xm:f>
          </x14:formula1>
          <xm:sqref>B46:B52</xm:sqref>
        </x14:dataValidation>
        <x14:dataValidation type="list" allowBlank="1" showInputMessage="1" showErrorMessage="1" xr:uid="{99277C45-5A2B-472D-876E-015AF677A0E2}">
          <x14:formula1>
            <xm:f>Sheet2!$A$1:$A$2</xm:f>
          </x14:formula1>
          <xm:sqref>B42</xm:sqref>
        </x14:dataValidation>
        <x14:dataValidation type="list" allowBlank="1" showInputMessage="1" showErrorMessage="1" xr:uid="{3136FE5F-DE6A-4E09-AB90-80D9F6662932}">
          <x14:formula1>
            <xm:f>Sheet5!$A$6:$A$9</xm:f>
          </x14:formula1>
          <xm:sqref>C15</xm:sqref>
        </x14:dataValidation>
        <x14:dataValidation type="list" allowBlank="1" showInputMessage="1" showErrorMessage="1" xr:uid="{DFF51F28-DFBD-4E89-8CC1-1D3096064905}">
          <x14:formula1>
            <xm:f>Sheet2!$A$6:$A$10</xm:f>
          </x14:formula1>
          <xm:sqref>B8:B17</xm:sqref>
        </x14:dataValidation>
        <x14:dataValidation type="list" allowBlank="1" showInputMessage="1" showErrorMessage="1" xr:uid="{D8BDB43F-B65F-4EBC-8DFD-E98F35D67750}">
          <x14:formula1>
            <xm:f>Sheet5!$A$5:$A$10</xm:f>
          </x14:formula1>
          <xm:sqref>C8:C14</xm:sqref>
        </x14:dataValidation>
        <x14:dataValidation type="list" allowBlank="1" showInputMessage="1" showErrorMessage="1" xr:uid="{A4C25D83-C2F7-4721-B7E8-DF3629C26B5D}">
          <x14:formula1>
            <xm:f>Sheet2!$A$1:$A$4</xm:f>
          </x14:formula1>
          <xm:sqref>B36:B41</xm:sqref>
        </x14:dataValidation>
        <x14:dataValidation type="list" allowBlank="1" showInputMessage="1" showErrorMessage="1" xr:uid="{B057F38A-5127-47BC-BE84-AAB1A29437D9}">
          <x14:formula1>
            <xm:f>Sheet2!$D$6:$D$9</xm:f>
          </x14:formula1>
          <xm:sqref>B32</xm:sqref>
        </x14:dataValidation>
        <x14:dataValidation type="list" allowBlank="1" showInputMessage="1" showErrorMessage="1" xr:uid="{011F5C69-A416-4165-8FE4-6B2B1D032BFA}">
          <x14:formula1>
            <xm:f>Sheet2!$D$6:$D$10</xm:f>
          </x14:formula1>
          <xm:sqref>B26:B31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4970-F0DA-4007-8328-8775B237E884}">
  <dimension ref="A1:M59"/>
  <sheetViews>
    <sheetView topLeftCell="A39" workbookViewId="0">
      <selection activeCell="C9" activeCellId="1" sqref="E9 C9"/>
    </sheetView>
  </sheetViews>
  <sheetFormatPr defaultRowHeight="14.5" x14ac:dyDescent="0.35"/>
  <sheetData>
    <row r="1" spans="1:13" ht="15" thickBot="1" x14ac:dyDescent="0.4"/>
    <row r="2" spans="1:13" ht="36.5" thickBot="1" x14ac:dyDescent="0.85">
      <c r="A2" s="7" t="s">
        <v>19</v>
      </c>
      <c r="B2" s="8"/>
      <c r="C2" s="8"/>
      <c r="D2" s="8"/>
      <c r="E2" s="9"/>
      <c r="F2" s="10"/>
      <c r="G2" s="11"/>
      <c r="H2" s="11"/>
      <c r="I2" s="11"/>
      <c r="J2" s="11"/>
      <c r="K2" s="11"/>
      <c r="L2" s="11"/>
      <c r="M2" s="12"/>
    </row>
    <row r="3" spans="1:13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35">
      <c r="A4" s="16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x14ac:dyDescent="0.35">
      <c r="A5" s="19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5" thickBot="1" x14ac:dyDescent="0.4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58.5" thickBot="1" x14ac:dyDescent="0.4">
      <c r="A8" s="17"/>
      <c r="B8" s="17"/>
      <c r="C8" s="20" t="s">
        <v>22</v>
      </c>
      <c r="D8" s="21"/>
      <c r="E8" s="22" t="s">
        <v>23</v>
      </c>
      <c r="F8" s="21"/>
      <c r="G8" s="23" t="s">
        <v>24</v>
      </c>
      <c r="H8" s="23" t="s">
        <v>25</v>
      </c>
      <c r="I8" s="17"/>
      <c r="J8" s="17"/>
      <c r="K8" s="17"/>
      <c r="L8" s="17"/>
      <c r="M8" s="18"/>
    </row>
    <row r="9" spans="1:13" ht="15" thickBot="1" x14ac:dyDescent="0.4">
      <c r="A9" s="17"/>
      <c r="B9" s="18"/>
      <c r="C9" s="24"/>
      <c r="D9" s="17"/>
      <c r="E9" s="25"/>
      <c r="F9" s="17"/>
      <c r="G9" s="26" t="str">
        <f>IF(OR(C9=0,E9=0,C9="",E9=""),"",D31+D34+D38+D43+D44)</f>
        <v/>
      </c>
      <c r="H9" s="27" t="str">
        <f>IF(OR(C9=0,E9=0,C9="",E9=""),"",D31+D36+D40+D43+D44)</f>
        <v/>
      </c>
      <c r="I9" s="17"/>
      <c r="J9" s="17"/>
      <c r="K9" s="17"/>
      <c r="L9" s="17"/>
      <c r="M9" s="18"/>
    </row>
    <row r="10" spans="1:13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x14ac:dyDescent="0.35">
      <c r="A11" s="1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5" thickBot="1" x14ac:dyDescent="0.4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13" x14ac:dyDescent="0.3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x14ac:dyDescent="0.35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x14ac:dyDescent="0.35">
      <c r="A15" s="19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ht="15" thickBot="1" x14ac:dyDescent="0.4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x14ac:dyDescent="0.3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35">
      <c r="A18" s="16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x14ac:dyDescent="0.3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x14ac:dyDescent="0.35">
      <c r="A20" s="16" t="s">
        <v>31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35">
      <c r="A21" s="19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15" thickBot="1" x14ac:dyDescent="0.4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 thickBo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3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26" x14ac:dyDescent="0.6">
      <c r="A26" s="31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5" thickBot="1" x14ac:dyDescent="0.4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3" x14ac:dyDescent="0.35">
      <c r="A28" s="16"/>
      <c r="B28" s="21"/>
      <c r="C28" s="32" t="s">
        <v>11</v>
      </c>
      <c r="D28" s="21" t="s">
        <v>34</v>
      </c>
      <c r="E28" s="21" t="s">
        <v>35</v>
      </c>
      <c r="F28" s="17"/>
      <c r="G28" s="17"/>
      <c r="H28" s="17"/>
      <c r="I28" s="17"/>
      <c r="J28" s="17"/>
      <c r="K28" s="17"/>
      <c r="L28" s="17"/>
      <c r="M28" s="18"/>
    </row>
    <row r="29" spans="1:13" x14ac:dyDescent="0.35">
      <c r="A29" s="16"/>
      <c r="B29" s="33"/>
      <c r="C29" s="33" t="s">
        <v>36</v>
      </c>
      <c r="D29" s="34">
        <f>C9*E9</f>
        <v>0</v>
      </c>
      <c r="E29" s="35" t="s">
        <v>37</v>
      </c>
      <c r="F29" s="17"/>
      <c r="G29" s="17"/>
      <c r="H29" s="17"/>
      <c r="I29" s="17"/>
      <c r="J29" s="17"/>
      <c r="K29" s="17"/>
      <c r="L29" s="17"/>
      <c r="M29" s="18"/>
    </row>
    <row r="30" spans="1:13" x14ac:dyDescent="0.35">
      <c r="A30" s="16"/>
      <c r="B30" s="33"/>
      <c r="C30" s="33" t="s">
        <v>38</v>
      </c>
      <c r="D30" s="34">
        <f>D29*D56</f>
        <v>0</v>
      </c>
      <c r="E30" s="35" t="s">
        <v>39</v>
      </c>
      <c r="F30" s="17"/>
      <c r="G30" s="17"/>
      <c r="H30" s="17"/>
      <c r="I30" s="17"/>
      <c r="J30" s="17"/>
      <c r="K30" s="17"/>
      <c r="L30" s="17"/>
      <c r="M30" s="18"/>
    </row>
    <row r="31" spans="1:13" x14ac:dyDescent="0.35">
      <c r="A31" s="36"/>
      <c r="B31" s="33"/>
      <c r="C31" s="33" t="s">
        <v>40</v>
      </c>
      <c r="D31" s="34">
        <f>D30+D29</f>
        <v>0</v>
      </c>
      <c r="E31" s="35" t="s">
        <v>41</v>
      </c>
      <c r="F31" s="17"/>
      <c r="G31" s="17"/>
      <c r="H31" s="17"/>
      <c r="I31" s="17"/>
      <c r="J31" s="17"/>
      <c r="K31" s="17"/>
      <c r="L31" s="17"/>
      <c r="M31" s="18"/>
    </row>
    <row r="32" spans="1:13" x14ac:dyDescent="0.35">
      <c r="A32" s="36"/>
      <c r="B32" s="33"/>
      <c r="C32" s="33" t="s">
        <v>42</v>
      </c>
      <c r="D32" s="34">
        <f>IF(D31&gt;D51,D31-D51,0)</f>
        <v>0</v>
      </c>
      <c r="E32" s="35" t="s">
        <v>43</v>
      </c>
      <c r="F32" s="17"/>
      <c r="G32" s="17"/>
      <c r="H32" s="17"/>
      <c r="I32" s="17"/>
      <c r="J32" s="17"/>
      <c r="K32" s="17"/>
      <c r="L32" s="17"/>
      <c r="M32" s="18"/>
    </row>
    <row r="33" spans="1:13" x14ac:dyDescent="0.35">
      <c r="A33" s="36"/>
      <c r="B33" s="33"/>
      <c r="C33" s="33"/>
      <c r="D33" s="34"/>
      <c r="E33" s="17"/>
      <c r="F33" s="17"/>
      <c r="G33" s="17"/>
      <c r="H33" s="17"/>
      <c r="I33" s="17"/>
      <c r="J33" s="17"/>
      <c r="K33" s="17"/>
      <c r="L33" s="17"/>
      <c r="M33" s="18"/>
    </row>
    <row r="34" spans="1:13" x14ac:dyDescent="0.35">
      <c r="A34" s="36"/>
      <c r="B34" s="33"/>
      <c r="C34" s="33" t="s">
        <v>44</v>
      </c>
      <c r="D34" s="34">
        <f>IF(D31&lt;((D51*52)/12),0,(D31-(D51*52)/12))*D52</f>
        <v>0</v>
      </c>
      <c r="E34" s="35" t="s">
        <v>45</v>
      </c>
      <c r="F34" s="17"/>
      <c r="G34" s="17"/>
      <c r="H34" s="17"/>
      <c r="I34" s="17"/>
      <c r="J34" s="17"/>
      <c r="K34" s="17"/>
      <c r="L34" s="17"/>
      <c r="M34" s="18"/>
    </row>
    <row r="35" spans="1:13" x14ac:dyDescent="0.35">
      <c r="A35" s="36"/>
      <c r="B35" s="33"/>
      <c r="C35" s="33" t="s">
        <v>46</v>
      </c>
      <c r="D35" s="34">
        <f>D32*D52</f>
        <v>0</v>
      </c>
      <c r="E35" s="35" t="s">
        <v>47</v>
      </c>
      <c r="F35" s="17"/>
      <c r="G35" s="17"/>
      <c r="H35" s="17"/>
      <c r="I35" s="17"/>
      <c r="J35" s="17"/>
      <c r="K35" s="17"/>
      <c r="L35" s="17"/>
      <c r="M35" s="18"/>
    </row>
    <row r="36" spans="1:13" x14ac:dyDescent="0.35">
      <c r="A36" s="36"/>
      <c r="B36" s="33"/>
      <c r="C36" s="33" t="s">
        <v>48</v>
      </c>
      <c r="D36" s="34">
        <f>D31*D52</f>
        <v>0</v>
      </c>
      <c r="E36" s="35" t="s">
        <v>49</v>
      </c>
      <c r="F36" s="17"/>
      <c r="G36" s="17"/>
      <c r="H36" s="17"/>
      <c r="I36" s="17"/>
      <c r="J36" s="17"/>
      <c r="K36" s="17"/>
      <c r="L36" s="17"/>
      <c r="M36" s="18"/>
    </row>
    <row r="37" spans="1:13" x14ac:dyDescent="0.35">
      <c r="A37" s="36"/>
      <c r="B37" s="33"/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x14ac:dyDescent="0.35">
      <c r="A38" s="36"/>
      <c r="B38" s="33"/>
      <c r="C38" s="33" t="s">
        <v>50</v>
      </c>
      <c r="D38" s="34">
        <v>0</v>
      </c>
      <c r="E38" s="35" t="s">
        <v>51</v>
      </c>
      <c r="F38" s="17"/>
      <c r="G38" s="17"/>
      <c r="H38" s="17"/>
      <c r="I38" s="17"/>
      <c r="J38" s="17"/>
      <c r="K38" s="17"/>
      <c r="L38" s="17"/>
      <c r="M38" s="18"/>
    </row>
    <row r="39" spans="1:13" x14ac:dyDescent="0.35">
      <c r="A39" s="36"/>
      <c r="B39" s="33"/>
      <c r="C39" s="33" t="s">
        <v>52</v>
      </c>
      <c r="D39" s="34">
        <f>IF(D31*4&gt;D55,(D31*D53)-(D31*0.04*D52),0)</f>
        <v>0</v>
      </c>
      <c r="E39" s="35" t="s">
        <v>53</v>
      </c>
      <c r="F39" s="17"/>
      <c r="G39" s="17"/>
      <c r="H39" s="17"/>
      <c r="I39" s="17"/>
      <c r="J39" s="17"/>
      <c r="K39" s="17"/>
      <c r="L39" s="17"/>
      <c r="M39" s="18"/>
    </row>
    <row r="40" spans="1:13" x14ac:dyDescent="0.35">
      <c r="A40" s="36"/>
      <c r="B40" s="33"/>
      <c r="C40" s="33" t="s">
        <v>54</v>
      </c>
      <c r="D40" s="34">
        <f>(D31*D53)-(D31*0.04*D52)</f>
        <v>0</v>
      </c>
      <c r="E40" s="35" t="s">
        <v>55</v>
      </c>
      <c r="F40" s="17"/>
      <c r="G40" s="17"/>
      <c r="H40" s="17"/>
      <c r="I40" s="17"/>
      <c r="J40" s="17"/>
      <c r="K40" s="17"/>
      <c r="L40" s="17"/>
      <c r="M40" s="18"/>
    </row>
    <row r="41" spans="1:13" x14ac:dyDescent="0.35">
      <c r="A41" s="36"/>
      <c r="B41" s="33"/>
      <c r="C41" s="33"/>
      <c r="D41" s="34"/>
      <c r="E41" s="35"/>
      <c r="F41" s="17"/>
      <c r="G41" s="17"/>
      <c r="H41" s="17"/>
      <c r="I41" s="17"/>
      <c r="J41" s="17"/>
      <c r="K41" s="17"/>
      <c r="L41" s="17"/>
      <c r="M41" s="18"/>
    </row>
    <row r="42" spans="1:13" x14ac:dyDescent="0.35">
      <c r="A42" s="36"/>
      <c r="B42" s="33"/>
      <c r="C42" s="33"/>
      <c r="D42" s="34"/>
      <c r="E42" s="35"/>
      <c r="F42" s="17"/>
      <c r="G42" s="17"/>
      <c r="H42" s="17"/>
      <c r="I42" s="17"/>
      <c r="J42" s="17"/>
      <c r="K42" s="17"/>
      <c r="L42" s="17"/>
      <c r="M42" s="18"/>
    </row>
    <row r="43" spans="1:13" x14ac:dyDescent="0.35">
      <c r="A43" s="16"/>
      <c r="B43" s="33"/>
      <c r="C43" s="33" t="s">
        <v>56</v>
      </c>
      <c r="D43" s="34">
        <f>D31*0.005</f>
        <v>0</v>
      </c>
      <c r="E43" s="35" t="s">
        <v>57</v>
      </c>
      <c r="F43" s="17"/>
      <c r="G43" s="17"/>
      <c r="H43" s="17"/>
      <c r="I43" s="17"/>
      <c r="J43" s="17"/>
      <c r="K43" s="17"/>
      <c r="L43" s="17"/>
      <c r="M43" s="18"/>
    </row>
    <row r="44" spans="1:13" x14ac:dyDescent="0.35">
      <c r="A44" s="16"/>
      <c r="B44" s="33"/>
      <c r="C44" s="33" t="s">
        <v>58</v>
      </c>
      <c r="D44" s="34">
        <f>D31*0.01</f>
        <v>0</v>
      </c>
      <c r="E44" s="35" t="s">
        <v>57</v>
      </c>
      <c r="F44" s="17"/>
      <c r="G44" s="17"/>
      <c r="H44" s="17"/>
      <c r="I44" s="17"/>
      <c r="J44" s="17"/>
      <c r="K44" s="17"/>
      <c r="L44" s="17"/>
      <c r="M44" s="18"/>
    </row>
    <row r="45" spans="1:13" ht="15" thickBot="1" x14ac:dyDescent="0.4">
      <c r="A45" s="28"/>
      <c r="B45" s="29"/>
      <c r="C45" s="29"/>
      <c r="D45" s="37"/>
      <c r="E45" s="38"/>
      <c r="F45" s="29"/>
      <c r="G45" s="29"/>
      <c r="H45" s="29"/>
      <c r="I45" s="29"/>
      <c r="J45" s="29"/>
      <c r="K45" s="29"/>
      <c r="L45" s="29"/>
      <c r="M45" s="30"/>
    </row>
    <row r="46" spans="1:13" x14ac:dyDescent="0.35">
      <c r="A46" s="17"/>
      <c r="B46" s="17"/>
      <c r="C46" s="17"/>
      <c r="D46" s="34"/>
      <c r="E46" s="35"/>
      <c r="F46" s="17"/>
      <c r="G46" s="17"/>
      <c r="H46" s="17"/>
      <c r="I46" s="17"/>
      <c r="J46" s="17"/>
      <c r="K46" s="17"/>
      <c r="L46" s="17"/>
      <c r="M46" s="17"/>
    </row>
    <row r="47" spans="1:13" ht="15" thickBot="1" x14ac:dyDescent="0.4">
      <c r="A47" s="29"/>
      <c r="B47" s="29"/>
      <c r="C47" s="29"/>
      <c r="D47" s="37"/>
      <c r="E47" s="38"/>
      <c r="F47" s="29"/>
      <c r="G47" s="29"/>
      <c r="H47" s="29"/>
      <c r="I47" s="29"/>
      <c r="J47" s="29"/>
      <c r="K47" s="29"/>
      <c r="L47" s="29"/>
      <c r="M47" s="29"/>
    </row>
    <row r="48" spans="1:13" ht="26" x14ac:dyDescent="0.6">
      <c r="A48" s="31" t="s">
        <v>59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15" thickBot="1" x14ac:dyDescent="0.4">
      <c r="A49" s="3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x14ac:dyDescent="0.35">
      <c r="A50" s="40"/>
      <c r="B50" s="41"/>
      <c r="C50" s="21" t="s">
        <v>60</v>
      </c>
      <c r="D50" s="21" t="s">
        <v>34</v>
      </c>
      <c r="E50" s="17"/>
      <c r="F50" s="17"/>
      <c r="G50" s="17"/>
      <c r="H50" s="17"/>
      <c r="I50" s="17"/>
      <c r="J50" s="17"/>
      <c r="K50" s="17"/>
      <c r="L50" s="17"/>
      <c r="M50" s="18"/>
    </row>
    <row r="51" spans="1:13" ht="58" x14ac:dyDescent="0.35">
      <c r="A51" s="36"/>
      <c r="B51" s="33"/>
      <c r="C51" s="42" t="s">
        <v>61</v>
      </c>
      <c r="D51" s="43">
        <v>190</v>
      </c>
      <c r="E51" s="35" t="s">
        <v>62</v>
      </c>
      <c r="F51" s="17"/>
      <c r="G51" s="17"/>
      <c r="H51" s="17"/>
      <c r="I51" s="17"/>
      <c r="J51" s="17"/>
      <c r="K51" s="17"/>
      <c r="L51" s="17"/>
      <c r="M51" s="18"/>
    </row>
    <row r="52" spans="1:13" ht="43.5" x14ac:dyDescent="0.35">
      <c r="A52" s="36"/>
      <c r="B52" s="33"/>
      <c r="C52" s="42" t="s">
        <v>63</v>
      </c>
      <c r="D52" s="44">
        <v>0.15049999999999999</v>
      </c>
      <c r="E52" s="17"/>
      <c r="F52" s="17"/>
      <c r="G52" s="17"/>
      <c r="H52" s="17"/>
      <c r="I52" s="17"/>
      <c r="J52" s="17"/>
      <c r="K52" s="17"/>
      <c r="L52" s="17"/>
      <c r="M52" s="18"/>
    </row>
    <row r="53" spans="1:13" ht="58" x14ac:dyDescent="0.35">
      <c r="A53" s="36"/>
      <c r="B53" s="33"/>
      <c r="C53" s="42" t="s">
        <v>64</v>
      </c>
      <c r="D53" s="45">
        <v>0.05</v>
      </c>
      <c r="E53" s="17"/>
      <c r="F53" s="17"/>
      <c r="G53" s="17"/>
      <c r="H53" s="17"/>
      <c r="I53" s="17"/>
      <c r="J53" s="17"/>
      <c r="K53" s="17"/>
      <c r="L53" s="17"/>
      <c r="M53" s="18"/>
    </row>
    <row r="54" spans="1:13" ht="72.5" x14ac:dyDescent="0.35">
      <c r="A54" s="16"/>
      <c r="B54" s="33"/>
      <c r="C54" s="42" t="s">
        <v>65</v>
      </c>
      <c r="D54" s="45">
        <v>0.04</v>
      </c>
      <c r="E54" s="35" t="s">
        <v>66</v>
      </c>
      <c r="F54" s="17"/>
      <c r="G54" s="17"/>
      <c r="H54" s="17"/>
      <c r="I54" s="17"/>
      <c r="J54" s="17"/>
      <c r="K54" s="17"/>
      <c r="L54" s="17"/>
      <c r="M54" s="18"/>
    </row>
    <row r="55" spans="1:13" x14ac:dyDescent="0.35">
      <c r="A55" s="36"/>
      <c r="B55" s="33"/>
      <c r="C55" s="33" t="s">
        <v>67</v>
      </c>
      <c r="D55" s="43">
        <v>833</v>
      </c>
      <c r="E55" s="17"/>
      <c r="F55" s="17"/>
      <c r="G55" s="17"/>
      <c r="H55" s="17"/>
      <c r="I55" s="17"/>
      <c r="J55" s="17"/>
      <c r="K55" s="17"/>
      <c r="L55" s="17"/>
      <c r="M55" s="18"/>
    </row>
    <row r="56" spans="1:13" ht="29" x14ac:dyDescent="0.35">
      <c r="A56" s="36"/>
      <c r="B56" s="33"/>
      <c r="C56" s="42" t="s">
        <v>68</v>
      </c>
      <c r="D56" s="46">
        <v>0.1207</v>
      </c>
      <c r="E56" s="17"/>
      <c r="F56" s="17"/>
      <c r="G56" s="17"/>
      <c r="H56" s="17"/>
      <c r="I56" s="17"/>
      <c r="J56" s="17"/>
      <c r="K56" s="17"/>
      <c r="L56" s="17"/>
      <c r="M56" s="18"/>
    </row>
    <row r="57" spans="1:13" x14ac:dyDescent="0.35">
      <c r="A57" s="16"/>
      <c r="B57" s="17"/>
      <c r="C57" s="33" t="s">
        <v>56</v>
      </c>
      <c r="D57" s="47">
        <v>5.0000000000000001E-3</v>
      </c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35">
      <c r="A58" s="16"/>
      <c r="B58" s="17"/>
      <c r="C58" s="17" t="s">
        <v>58</v>
      </c>
      <c r="D58" s="48">
        <v>0.01</v>
      </c>
      <c r="E58" s="17"/>
      <c r="F58" s="17"/>
      <c r="G58" s="17"/>
      <c r="H58" s="17"/>
      <c r="I58" s="17"/>
      <c r="J58" s="17"/>
      <c r="K58" s="17"/>
      <c r="L58" s="17"/>
      <c r="M58" s="18"/>
    </row>
    <row r="59" spans="1:13" ht="15" thickBot="1" x14ac:dyDescent="0.4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</row>
  </sheetData>
  <dataValidations count="1">
    <dataValidation type="decimal" allowBlank="1" showInputMessage="1" showErrorMessage="1" sqref="C9" xr:uid="{44FFEDCC-DEBF-448E-BE5B-50CE911E7688}">
      <formula1>5.6</formula1>
      <formula2>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7EF8-A1DA-47E8-BBDA-C59FDA336CB4}">
  <dimension ref="A4:B10"/>
  <sheetViews>
    <sheetView workbookViewId="0">
      <selection activeCell="B5" sqref="B5"/>
    </sheetView>
  </sheetViews>
  <sheetFormatPr defaultRowHeight="14.5" x14ac:dyDescent="0.35"/>
  <cols>
    <col min="1" max="1" width="22.453125" bestFit="1" customWidth="1"/>
  </cols>
  <sheetData>
    <row r="4" spans="1:2" x14ac:dyDescent="0.35">
      <c r="A4" s="3"/>
      <c r="B4" s="3" t="s">
        <v>69</v>
      </c>
    </row>
    <row r="5" spans="1:2" ht="15" thickBot="1" x14ac:dyDescent="0.4">
      <c r="A5" s="3" t="s">
        <v>111</v>
      </c>
      <c r="B5" s="69">
        <v>29337.63</v>
      </c>
    </row>
    <row r="6" spans="1:2" ht="15" thickBot="1" x14ac:dyDescent="0.4">
      <c r="A6" s="3" t="s">
        <v>76</v>
      </c>
      <c r="B6" s="69">
        <v>37687.56</v>
      </c>
    </row>
    <row r="7" spans="1:2" ht="15" thickBot="1" x14ac:dyDescent="0.4">
      <c r="A7" s="3" t="s">
        <v>77</v>
      </c>
      <c r="B7" s="70">
        <v>48078.63</v>
      </c>
    </row>
    <row r="8" spans="1:2" ht="15" thickBot="1" x14ac:dyDescent="0.4">
      <c r="A8" s="3" t="s">
        <v>78</v>
      </c>
      <c r="B8" s="69">
        <v>57613.43</v>
      </c>
    </row>
    <row r="9" spans="1:2" ht="15" thickBot="1" x14ac:dyDescent="0.4">
      <c r="A9" s="3" t="s">
        <v>79</v>
      </c>
      <c r="B9" s="70">
        <v>64029.41</v>
      </c>
    </row>
    <row r="10" spans="1:2" ht="15" thickBot="1" x14ac:dyDescent="0.4">
      <c r="A10" s="53" t="s">
        <v>112</v>
      </c>
      <c r="B10" s="69">
        <v>81390.94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446C-005B-4F7C-89D7-B8BD15DAC5E7}">
  <dimension ref="A1:D10"/>
  <sheetViews>
    <sheetView workbookViewId="0">
      <selection activeCell="E11" sqref="E11"/>
    </sheetView>
  </sheetViews>
  <sheetFormatPr defaultRowHeight="14.5" x14ac:dyDescent="0.35"/>
  <sheetData>
    <row r="1" spans="1:4" x14ac:dyDescent="0.35">
      <c r="A1" t="s">
        <v>87</v>
      </c>
      <c r="C1" t="s">
        <v>8</v>
      </c>
    </row>
    <row r="2" spans="1:4" x14ac:dyDescent="0.35">
      <c r="A2" t="s">
        <v>88</v>
      </c>
      <c r="C2" t="s">
        <v>9</v>
      </c>
    </row>
    <row r="3" spans="1:4" x14ac:dyDescent="0.35">
      <c r="A3" t="s">
        <v>89</v>
      </c>
      <c r="C3" t="s">
        <v>10</v>
      </c>
    </row>
    <row r="4" spans="1:4" x14ac:dyDescent="0.35">
      <c r="A4" t="s">
        <v>90</v>
      </c>
    </row>
    <row r="6" spans="1:4" x14ac:dyDescent="0.35">
      <c r="A6" t="s">
        <v>12</v>
      </c>
      <c r="D6" t="s">
        <v>0</v>
      </c>
    </row>
    <row r="7" spans="1:4" x14ac:dyDescent="0.35">
      <c r="A7" t="s">
        <v>13</v>
      </c>
      <c r="D7" t="s">
        <v>115</v>
      </c>
    </row>
    <row r="8" spans="1:4" x14ac:dyDescent="0.35">
      <c r="A8" t="s">
        <v>75</v>
      </c>
      <c r="D8" t="s">
        <v>16</v>
      </c>
    </row>
    <row r="9" spans="1:4" x14ac:dyDescent="0.35">
      <c r="A9" t="s">
        <v>70</v>
      </c>
      <c r="D9" t="s">
        <v>17</v>
      </c>
    </row>
    <row r="10" spans="1:4" x14ac:dyDescent="0.35">
      <c r="A10" t="s">
        <v>14</v>
      </c>
      <c r="D1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Costing template</vt:lpstr>
      <vt:lpstr>Campus jobs calculator</vt:lpstr>
      <vt:lpstr>Sheet5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Van Dodeweerd</dc:creator>
  <cp:lastModifiedBy>Colin Bulpitt</cp:lastModifiedBy>
  <dcterms:created xsi:type="dcterms:W3CDTF">2023-06-23T10:27:57Z</dcterms:created>
  <dcterms:modified xsi:type="dcterms:W3CDTF">2024-02-20T12:18:38Z</dcterms:modified>
</cp:coreProperties>
</file>